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pwasiewicz\Desktop\"/>
    </mc:Choice>
  </mc:AlternateContent>
  <xr:revisionPtr revIDLastSave="0" documentId="13_ncr:1_{ECD95DE8-9DAC-48F0-A814-B4F5C04F8E86}" xr6:coauthVersionLast="47" xr6:coauthVersionMax="47" xr10:uidLastSave="{00000000-0000-0000-0000-000000000000}"/>
  <bookViews>
    <workbookView xWindow="-28740" yWindow="-16365" windowWidth="29040" windowHeight="15720" xr2:uid="{00000000-000D-0000-FFFF-FFFF00000000}"/>
  </bookViews>
  <sheets>
    <sheet name="2010-2026" sheetId="6" r:id="rId1"/>
  </sheets>
  <definedNames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6" l="1"/>
  <c r="D10" i="6"/>
  <c r="D4" i="6"/>
  <c r="E11" i="6"/>
  <c r="E4" i="6"/>
  <c r="F10" i="6"/>
  <c r="F4" i="6"/>
  <c r="G4" i="6"/>
  <c r="G11" i="6" s="1"/>
  <c r="C4" i="6"/>
  <c r="H10" i="6"/>
  <c r="H4" i="6"/>
  <c r="J10" i="6"/>
  <c r="J4" i="6"/>
  <c r="K4" i="6"/>
  <c r="K11" i="6" s="1"/>
  <c r="M4" i="6"/>
  <c r="M11" i="6" s="1"/>
  <c r="L10" i="6"/>
  <c r="I4" i="6"/>
  <c r="L4" i="6"/>
  <c r="N4" i="6"/>
  <c r="O4" i="6"/>
  <c r="O11" i="6" s="1"/>
  <c r="P4" i="6"/>
  <c r="Q4" i="6"/>
  <c r="R4" i="6"/>
  <c r="S4" i="6"/>
  <c r="T4" i="6"/>
  <c r="U4" i="6"/>
  <c r="V4" i="6"/>
  <c r="W4" i="6"/>
  <c r="W11" i="6" s="1"/>
  <c r="X4" i="6"/>
  <c r="X11" i="6" s="1"/>
  <c r="Y4" i="6"/>
  <c r="Z4" i="6"/>
  <c r="Z11" i="6" s="1"/>
  <c r="AA4" i="6"/>
  <c r="AA11" i="6" s="1"/>
  <c r="AB4" i="6"/>
  <c r="AB11" i="6" s="1"/>
  <c r="AC4" i="6"/>
  <c r="AC11" i="6" s="1"/>
  <c r="P7" i="6"/>
  <c r="Q7" i="6"/>
  <c r="R7" i="6"/>
  <c r="S7" i="6"/>
  <c r="T7" i="6"/>
  <c r="U7" i="6"/>
  <c r="V7" i="6"/>
  <c r="Y7" i="6"/>
  <c r="Q9" i="6"/>
  <c r="R9" i="6"/>
  <c r="S9" i="6"/>
  <c r="T9" i="6"/>
  <c r="N10" i="6"/>
  <c r="AD11" i="6"/>
  <c r="AE11" i="6"/>
  <c r="AF11" i="6"/>
  <c r="AG11" i="6"/>
  <c r="AH11" i="6"/>
  <c r="AI11" i="6"/>
  <c r="AJ11" i="6"/>
  <c r="AK11" i="6"/>
  <c r="AL11" i="6"/>
  <c r="F11" i="6" l="1"/>
  <c r="J11" i="6"/>
  <c r="C11" i="6"/>
  <c r="H11" i="6"/>
  <c r="L11" i="6"/>
  <c r="Y11" i="6"/>
  <c r="N11" i="6"/>
  <c r="I11" i="6"/>
  <c r="P11" i="6"/>
  <c r="V11" i="6"/>
  <c r="S11" i="6"/>
  <c r="U11" i="6"/>
  <c r="T11" i="6"/>
  <c r="R11" i="6"/>
  <c r="Q11" i="6"/>
</calcChain>
</file>

<file path=xl/sharedStrings.xml><?xml version="1.0" encoding="utf-8"?>
<sst xmlns="http://schemas.openxmlformats.org/spreadsheetml/2006/main" count="234" uniqueCount="47">
  <si>
    <t>27.05.2014</t>
  </si>
  <si>
    <t>31.05.2013</t>
  </si>
  <si>
    <t>27.07.2012</t>
  </si>
  <si>
    <t>27.07.2011</t>
  </si>
  <si>
    <t>10.06.2011</t>
  </si>
  <si>
    <t>23.11.2010</t>
  </si>
  <si>
    <t>12.05.2010</t>
  </si>
  <si>
    <t>16.04.2010</t>
  </si>
  <si>
    <t>Eureko B.V.</t>
  </si>
  <si>
    <t>x</t>
  </si>
  <si>
    <t>Kappa SA</t>
  </si>
  <si>
    <t>AVIVA OFE</t>
  </si>
  <si>
    <t>06.01.2013</t>
  </si>
  <si>
    <t>30.03.2016</t>
  </si>
  <si>
    <t>29.05.2017</t>
  </si>
  <si>
    <t>12.06.2018</t>
  </si>
  <si>
    <t>18.07.2019</t>
  </si>
  <si>
    <t>17.12.2020</t>
  </si>
  <si>
    <t>16.06.2021</t>
  </si>
  <si>
    <t>12.10.2021</t>
  </si>
  <si>
    <t>29.06.2022</t>
  </si>
  <si>
    <t>01.09.2022</t>
  </si>
  <si>
    <t>Zmiany struktury akcjonariatu PZU SA od dnia debiutu giełdowego, z uwzględnieniem akcjonariuszy posiadających powyżej 5% ogólnej liczby głosów
/ Changes in PZU SA shareholding structure from the IPO, including the shareholders holding more than 5% of all votes</t>
  </si>
  <si>
    <t>Akcjonariusze / Shareholders</t>
  </si>
  <si>
    <t>Skarb Państwa RP / State Treasury</t>
  </si>
  <si>
    <t>Pozostali akcjonariusze / Other shareholders</t>
  </si>
  <si>
    <t>Allianz OFE + Allianz DFE + Drugi Allianz OFE</t>
  </si>
  <si>
    <t>NN OFE + NN DFE</t>
  </si>
  <si>
    <t>04.01.2023</t>
  </si>
  <si>
    <t>17.05.2023</t>
  </si>
  <si>
    <t>07.06.2023</t>
  </si>
  <si>
    <t>13.09.2023</t>
  </si>
  <si>
    <t>24.11.2023</t>
  </si>
  <si>
    <t>27.11.2023</t>
  </si>
  <si>
    <t>1.12.2023</t>
  </si>
  <si>
    <t>BlackRock, Inc.</t>
  </si>
  <si>
    <t>26.04.2024</t>
  </si>
  <si>
    <t>30.04.2024</t>
  </si>
  <si>
    <t>4.05.2024</t>
  </si>
  <si>
    <t>10.05.2024</t>
  </si>
  <si>
    <t>3.06.2024</t>
  </si>
  <si>
    <t>15.05.2025</t>
  </si>
  <si>
    <t>21.10.2025</t>
  </si>
  <si>
    <t>22.10.2025</t>
  </si>
  <si>
    <t>12.03.2026</t>
  </si>
  <si>
    <t>9.06.20256</t>
  </si>
  <si>
    <t>9.07.2026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</si>
</sst>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9" x14ac:knownFonts="1">
    <font>
      <sz val="11"/>
      <color theme="1"/>
      <name val="Tahoma"/>
      <family val="2"/>
      <charset val="238"/>
      <scheme val="minor"/>
    </font>
    <font>
      <b/>
      <sz val="6.5"/>
      <color rgb="FF003D7C"/>
      <name val="Tahoma"/>
      <family val="2"/>
      <charset val="238"/>
    </font>
    <font>
      <sz val="11"/>
      <color theme="1"/>
      <name val="Tahoma"/>
      <family val="2"/>
      <charset val="238"/>
    </font>
    <font>
      <sz val="6.5"/>
      <color theme="1"/>
      <name val="Tahoma"/>
      <family val="2"/>
      <charset val="238"/>
    </font>
    <font>
      <sz val="11"/>
      <color theme="1"/>
      <name val="Source Sans Pro"/>
      <family val="2"/>
      <charset val="238"/>
    </font>
    <font>
      <b/>
      <sz val="6.5"/>
      <color rgb="FF003D7C"/>
      <name val="Source Sans Pro"/>
      <family val="2"/>
      <charset val="238"/>
    </font>
    <font>
      <sz val="6.5"/>
      <color theme="1"/>
      <name val="Source Sans Pro"/>
      <family val="2"/>
      <charset val="238"/>
    </font>
    <font>
      <b/>
      <sz val="6.5"/>
      <color theme="1"/>
      <name val="Source Sans Pro"/>
      <family val="2"/>
      <charset val="238"/>
    </font>
    <font>
      <b/>
      <sz val="8"/>
      <color theme="3"/>
      <name val="Source Sans Pr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thin">
        <color rgb="FF003D7C"/>
      </left>
      <right/>
      <top/>
      <bottom/>
      <diagonal/>
    </border>
    <border>
      <left/>
      <right/>
      <top/>
      <bottom style="thick">
        <color rgb="FF003D7C"/>
      </bottom>
      <diagonal/>
    </border>
    <border>
      <left style="thin">
        <color rgb="FF003D7C"/>
      </left>
      <right/>
      <top/>
      <bottom style="thick">
        <color rgb="FF003D7C"/>
      </bottom>
      <diagonal/>
    </border>
    <border>
      <left style="thin">
        <color rgb="FF003D7C"/>
      </left>
      <right style="thin">
        <color rgb="FF003D7C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3D7C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3D7C"/>
      </left>
      <right/>
      <top style="thin">
        <color auto="1"/>
      </top>
      <bottom/>
      <diagonal/>
    </border>
  </borders>
  <cellStyleXfs count="9">
    <xf numFmtId="0" fontId="0" fillId="0" borderId="0"/>
    <xf numFmtId="0" fontId="1" fillId="0" borderId="1">
      <alignment horizontal="center" textRotation="90"/>
    </xf>
    <xf numFmtId="0" fontId="2" fillId="0" borderId="2"/>
    <xf numFmtId="0" fontId="2" fillId="0" borderId="3"/>
    <xf numFmtId="0" fontId="1" fillId="0" borderId="0"/>
    <xf numFmtId="0" fontId="3" fillId="0" borderId="1">
      <alignment horizontal="center" vertical="center" wrapText="1"/>
    </xf>
    <xf numFmtId="0" fontId="3" fillId="2" borderId="1">
      <alignment horizontal="center" vertical="center" wrapText="1"/>
    </xf>
    <xf numFmtId="0" fontId="3" fillId="0" borderId="0">
      <alignment vertical="center" wrapText="1"/>
    </xf>
    <xf numFmtId="0" fontId="3" fillId="2" borderId="0">
      <alignment vertical="center" wrapText="1"/>
    </xf>
  </cellStyleXfs>
  <cellXfs count="18">
    <xf numFmtId="0" fontId="0" fillId="0" borderId="0" xfId="0"/>
    <xf numFmtId="0" fontId="4" fillId="0" borderId="0" xfId="0" applyFont="1"/>
    <xf numFmtId="0" fontId="4" fillId="0" borderId="5" xfId="0" applyFont="1" applyBorder="1" applyAlignment="1">
      <alignment vertical="center" wrapText="1"/>
    </xf>
    <xf numFmtId="0" fontId="4" fillId="0" borderId="5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0" fontId="4" fillId="0" borderId="0" xfId="0" applyNumberFormat="1" applyFont="1"/>
    <xf numFmtId="0" fontId="4" fillId="0" borderId="7" xfId="0" applyFont="1" applyBorder="1"/>
    <xf numFmtId="164" fontId="5" fillId="0" borderId="0" xfId="4" applyNumberFormat="1" applyFont="1" applyAlignment="1">
      <alignment horizontal="center" vertical="center"/>
    </xf>
    <xf numFmtId="164" fontId="5" fillId="0" borderId="4" xfId="4" applyNumberFormat="1" applyFont="1" applyBorder="1" applyAlignment="1">
      <alignment horizontal="center" vertical="center"/>
    </xf>
    <xf numFmtId="164" fontId="5" fillId="0" borderId="1" xfId="1" applyNumberFormat="1" applyFont="1" applyAlignment="1">
      <alignment horizontal="center" vertical="center"/>
    </xf>
    <xf numFmtId="164" fontId="7" fillId="0" borderId="5" xfId="7" applyNumberFormat="1" applyFont="1" applyBorder="1">
      <alignment vertical="center" wrapText="1"/>
    </xf>
    <xf numFmtId="164" fontId="6" fillId="0" borderId="6" xfId="5" applyNumberFormat="1" applyFont="1" applyBorder="1">
      <alignment horizontal="center" vertical="center" wrapText="1"/>
    </xf>
    <xf numFmtId="164" fontId="7" fillId="0" borderId="5" xfId="8" applyNumberFormat="1" applyFont="1" applyFill="1" applyBorder="1">
      <alignment vertical="center" wrapText="1"/>
    </xf>
    <xf numFmtId="164" fontId="6" fillId="0" borderId="6" xfId="6" applyNumberFormat="1" applyFont="1" applyFill="1" applyBorder="1">
      <alignment horizontal="center" vertical="center" wrapText="1"/>
    </xf>
    <xf numFmtId="164" fontId="6" fillId="0" borderId="7" xfId="8" applyNumberFormat="1" applyFont="1" applyFill="1" applyBorder="1">
      <alignment vertical="center" wrapText="1"/>
    </xf>
    <xf numFmtId="164" fontId="6" fillId="0" borderId="8" xfId="6" applyNumberFormat="1" applyFont="1" applyFill="1" applyBorder="1">
      <alignment horizontal="center" vertical="center" wrapText="1"/>
    </xf>
    <xf numFmtId="164" fontId="8" fillId="0" borderId="0" xfId="0" applyNumberFormat="1" applyFont="1" applyAlignment="1">
      <alignment horizontal="left" vertical="center" wrapText="1"/>
    </xf>
  </cellXfs>
  <cellStyles count="9">
    <cellStyle name="Normalny" xfId="0" builtinId="0"/>
    <cellStyle name="PZU naglowek pion" xfId="1" xr:uid="{00000000-0005-0000-0000-000001000000}"/>
    <cellStyle name="PZU naglowek podkreslenie 1" xfId="2" xr:uid="{00000000-0005-0000-0000-000002000000}"/>
    <cellStyle name="PZU naglowek podkreslenie 2" xfId="3" xr:uid="{00000000-0005-0000-0000-000003000000}"/>
    <cellStyle name="PZU naglowek poziom" xfId="4" xr:uid="{00000000-0005-0000-0000-000004000000}"/>
    <cellStyle name="PZU Tekst kolumna 1" xfId="5" xr:uid="{00000000-0005-0000-0000-000005000000}"/>
    <cellStyle name="PZU Tekst kolumna 2" xfId="6" xr:uid="{00000000-0005-0000-0000-000006000000}"/>
    <cellStyle name="PZU Tekst kolumna lewa 1" xfId="7" xr:uid="{00000000-0005-0000-0000-000007000000}"/>
    <cellStyle name="PZU Tekst kolumna lewa 2" xfId="8" xr:uid="{00000000-0005-0000-0000-000008000000}"/>
  </cellStyles>
  <dxfs count="0"/>
  <tableStyles count="0" defaultTableStyle="TableStyleMedium2" defaultPivotStyle="PivotStyleLight16"/>
  <colors>
    <mruColors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ZU kolorystyka">
      <a:dk1>
        <a:srgbClr val="000000"/>
      </a:dk1>
      <a:lt1>
        <a:srgbClr val="FFFFFF"/>
      </a:lt1>
      <a:dk2>
        <a:srgbClr val="002355"/>
      </a:dk2>
      <a:lt2>
        <a:srgbClr val="FFFFFF"/>
      </a:lt2>
      <a:accent1>
        <a:srgbClr val="BABCBF"/>
      </a:accent1>
      <a:accent2>
        <a:srgbClr val="9FD1F3"/>
      </a:accent2>
      <a:accent3>
        <a:srgbClr val="25A2E3"/>
      </a:accent3>
      <a:accent4>
        <a:srgbClr val="0070BB"/>
      </a:accent4>
      <a:accent5>
        <a:srgbClr val="00478A"/>
      </a:accent5>
      <a:accent6>
        <a:srgbClr val="002355"/>
      </a:accent6>
      <a:hlink>
        <a:srgbClr val="008CE6"/>
      </a:hlink>
      <a:folHlink>
        <a:srgbClr val="000A14"/>
      </a:folHlink>
    </a:clrScheme>
    <a:fontScheme name="PZU typografia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BM16"/>
  <sheetViews>
    <sheetView showGridLines="0" tabSelected="1" zoomScale="145" zoomScaleNormal="145" workbookViewId="0">
      <selection activeCell="D13" sqref="D13"/>
    </sheetView>
  </sheetViews>
  <sheetFormatPr defaultColWidth="8.875" defaultRowHeight="15" x14ac:dyDescent="0.25"/>
  <cols>
    <col min="1" max="1" width="2" style="1" customWidth="1"/>
    <col min="2" max="2" width="25.625" style="1" customWidth="1"/>
    <col min="3" max="16" width="11.375" style="1" customWidth="1"/>
    <col min="17" max="17" width="12.375" style="1" customWidth="1"/>
    <col min="18" max="23" width="10.625" style="1" customWidth="1"/>
    <col min="24" max="28" width="9.25" style="1" customWidth="1"/>
    <col min="29" max="29" width="9.375" style="1" customWidth="1"/>
    <col min="30" max="36" width="9.25" style="1" customWidth="1"/>
    <col min="37" max="16384" width="8.875" style="1"/>
  </cols>
  <sheetData>
    <row r="1" spans="1:65" ht="3.75" customHeight="1" x14ac:dyDescent="0.25"/>
    <row r="2" spans="1:65" ht="28.5" customHeight="1" x14ac:dyDescent="0.25">
      <c r="B2" s="17" t="s">
        <v>22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</row>
    <row r="3" spans="1:65" s="4" customFormat="1" ht="20.100000000000001" customHeight="1" x14ac:dyDescent="0.2">
      <c r="B3" s="8" t="s">
        <v>23</v>
      </c>
      <c r="C3" s="9" t="s">
        <v>46</v>
      </c>
      <c r="D3" s="9" t="s">
        <v>45</v>
      </c>
      <c r="E3" s="9" t="s">
        <v>44</v>
      </c>
      <c r="F3" s="9" t="s">
        <v>43</v>
      </c>
      <c r="G3" s="9" t="s">
        <v>42</v>
      </c>
      <c r="H3" s="9" t="s">
        <v>41</v>
      </c>
      <c r="I3" s="9" t="s">
        <v>40</v>
      </c>
      <c r="J3" s="9" t="s">
        <v>39</v>
      </c>
      <c r="K3" s="9" t="s">
        <v>38</v>
      </c>
      <c r="L3" s="9" t="s">
        <v>37</v>
      </c>
      <c r="M3" s="9" t="s">
        <v>36</v>
      </c>
      <c r="N3" s="9" t="s">
        <v>34</v>
      </c>
      <c r="O3" s="9" t="s">
        <v>33</v>
      </c>
      <c r="P3" s="9" t="s">
        <v>32</v>
      </c>
      <c r="Q3" s="9" t="s">
        <v>31</v>
      </c>
      <c r="R3" s="9" t="s">
        <v>30</v>
      </c>
      <c r="S3" s="9" t="s">
        <v>29</v>
      </c>
      <c r="T3" s="9" t="s">
        <v>28</v>
      </c>
      <c r="U3" s="9" t="s">
        <v>21</v>
      </c>
      <c r="V3" s="9" t="s">
        <v>20</v>
      </c>
      <c r="W3" s="9" t="s">
        <v>19</v>
      </c>
      <c r="X3" s="9" t="s">
        <v>18</v>
      </c>
      <c r="Y3" s="9" t="s">
        <v>17</v>
      </c>
      <c r="Z3" s="9" t="s">
        <v>16</v>
      </c>
      <c r="AA3" s="10" t="s">
        <v>15</v>
      </c>
      <c r="AB3" s="10" t="s">
        <v>14</v>
      </c>
      <c r="AC3" s="10" t="s">
        <v>13</v>
      </c>
      <c r="AD3" s="10" t="s">
        <v>0</v>
      </c>
      <c r="AE3" s="10" t="s">
        <v>1</v>
      </c>
      <c r="AF3" s="10" t="s">
        <v>12</v>
      </c>
      <c r="AG3" s="10" t="s">
        <v>2</v>
      </c>
      <c r="AH3" s="10" t="s">
        <v>3</v>
      </c>
      <c r="AI3" s="10" t="s">
        <v>4</v>
      </c>
      <c r="AJ3" s="10" t="s">
        <v>5</v>
      </c>
      <c r="AK3" s="10" t="s">
        <v>6</v>
      </c>
      <c r="AL3" s="10" t="s">
        <v>7</v>
      </c>
    </row>
    <row r="4" spans="1:65" s="2" customFormat="1" ht="20.100000000000001" customHeight="1" x14ac:dyDescent="0.2">
      <c r="A4" s="5"/>
      <c r="B4" s="11" t="s">
        <v>24</v>
      </c>
      <c r="C4" s="12">
        <f t="shared" ref="C4:M4" si="0">295217300/863523000</f>
        <v>0.34187543354375044</v>
      </c>
      <c r="D4" s="12">
        <f t="shared" si="0"/>
        <v>0.34187543354375044</v>
      </c>
      <c r="E4" s="12">
        <f t="shared" si="0"/>
        <v>0.34187543354375044</v>
      </c>
      <c r="F4" s="12">
        <f t="shared" si="0"/>
        <v>0.34187543354375044</v>
      </c>
      <c r="G4" s="12">
        <f t="shared" si="0"/>
        <v>0.34187543354375044</v>
      </c>
      <c r="H4" s="12">
        <f t="shared" si="0"/>
        <v>0.34187543354375044</v>
      </c>
      <c r="I4" s="12">
        <f t="shared" si="0"/>
        <v>0.34187543354375044</v>
      </c>
      <c r="J4" s="12">
        <f t="shared" si="0"/>
        <v>0.34187543354375044</v>
      </c>
      <c r="K4" s="12">
        <f t="shared" si="0"/>
        <v>0.34187543354375044</v>
      </c>
      <c r="L4" s="12">
        <f t="shared" si="0"/>
        <v>0.34187543354375044</v>
      </c>
      <c r="M4" s="12">
        <f t="shared" si="0"/>
        <v>0.34187543354375044</v>
      </c>
      <c r="N4" s="12">
        <f t="shared" ref="N4:AC4" si="1">295217300/863523000</f>
        <v>0.34187543354375044</v>
      </c>
      <c r="O4" s="12">
        <f t="shared" si="1"/>
        <v>0.34187543354375044</v>
      </c>
      <c r="P4" s="12">
        <f t="shared" si="1"/>
        <v>0.34187543354375044</v>
      </c>
      <c r="Q4" s="12">
        <f t="shared" si="1"/>
        <v>0.34187543354375044</v>
      </c>
      <c r="R4" s="12">
        <f t="shared" si="1"/>
        <v>0.34187543354375044</v>
      </c>
      <c r="S4" s="12">
        <f t="shared" si="1"/>
        <v>0.34187543354375044</v>
      </c>
      <c r="T4" s="12">
        <f t="shared" si="1"/>
        <v>0.34187543354375044</v>
      </c>
      <c r="U4" s="12">
        <f t="shared" si="1"/>
        <v>0.34187543354375044</v>
      </c>
      <c r="V4" s="12">
        <f t="shared" si="1"/>
        <v>0.34187543354375044</v>
      </c>
      <c r="W4" s="12">
        <f t="shared" si="1"/>
        <v>0.34187543354375044</v>
      </c>
      <c r="X4" s="12">
        <f t="shared" si="1"/>
        <v>0.34187543354375044</v>
      </c>
      <c r="Y4" s="12">
        <f t="shared" si="1"/>
        <v>0.34187543354375044</v>
      </c>
      <c r="Z4" s="12">
        <f t="shared" si="1"/>
        <v>0.34187543354375044</v>
      </c>
      <c r="AA4" s="12">
        <f t="shared" si="1"/>
        <v>0.34187543354375044</v>
      </c>
      <c r="AB4" s="12">
        <f t="shared" si="1"/>
        <v>0.34187543354375044</v>
      </c>
      <c r="AC4" s="12">
        <f t="shared" si="1"/>
        <v>0.34187543354375044</v>
      </c>
      <c r="AD4" s="12">
        <v>0.35187499999999999</v>
      </c>
      <c r="AE4" s="12">
        <v>0.35187499999999999</v>
      </c>
      <c r="AF4" s="12">
        <v>0.35187499999999999</v>
      </c>
      <c r="AG4" s="12">
        <v>0.35187499999999999</v>
      </c>
      <c r="AH4" s="12">
        <v>0.35187499999999999</v>
      </c>
      <c r="AI4" s="12">
        <v>0.35187499999999999</v>
      </c>
      <c r="AJ4" s="12">
        <v>0.45187500000000003</v>
      </c>
      <c r="AK4" s="12">
        <v>0.45187500000000003</v>
      </c>
      <c r="AL4" s="12">
        <v>0.50187499999999996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</row>
    <row r="5" spans="1:65" s="3" customFormat="1" ht="20.100000000000001" customHeight="1" x14ac:dyDescent="0.25">
      <c r="A5" s="1"/>
      <c r="B5" s="13" t="s">
        <v>8</v>
      </c>
      <c r="C5" s="14" t="s">
        <v>9</v>
      </c>
      <c r="D5" s="14" t="s">
        <v>9</v>
      </c>
      <c r="E5" s="14" t="s">
        <v>9</v>
      </c>
      <c r="F5" s="14" t="s">
        <v>9</v>
      </c>
      <c r="G5" s="14" t="s">
        <v>9</v>
      </c>
      <c r="H5" s="14" t="s">
        <v>9</v>
      </c>
      <c r="I5" s="14" t="s">
        <v>9</v>
      </c>
      <c r="J5" s="14" t="s">
        <v>9</v>
      </c>
      <c r="K5" s="14" t="s">
        <v>9</v>
      </c>
      <c r="L5" s="14" t="s">
        <v>9</v>
      </c>
      <c r="M5" s="14" t="s">
        <v>9</v>
      </c>
      <c r="N5" s="14" t="s">
        <v>9</v>
      </c>
      <c r="O5" s="14" t="s">
        <v>9</v>
      </c>
      <c r="P5" s="14" t="s">
        <v>9</v>
      </c>
      <c r="Q5" s="14" t="s">
        <v>9</v>
      </c>
      <c r="R5" s="14" t="s">
        <v>9</v>
      </c>
      <c r="S5" s="14" t="s">
        <v>9</v>
      </c>
      <c r="T5" s="14" t="s">
        <v>9</v>
      </c>
      <c r="U5" s="14" t="s">
        <v>9</v>
      </c>
      <c r="V5" s="14" t="s">
        <v>9</v>
      </c>
      <c r="W5" s="14" t="s">
        <v>9</v>
      </c>
      <c r="X5" s="14" t="s">
        <v>9</v>
      </c>
      <c r="Y5" s="14" t="s">
        <v>9</v>
      </c>
      <c r="Z5" s="14" t="s">
        <v>9</v>
      </c>
      <c r="AA5" s="14" t="s">
        <v>9</v>
      </c>
      <c r="AB5" s="14" t="s">
        <v>9</v>
      </c>
      <c r="AC5" s="14" t="s">
        <v>9</v>
      </c>
      <c r="AD5" s="14" t="s">
        <v>9</v>
      </c>
      <c r="AE5" s="14" t="s">
        <v>9</v>
      </c>
      <c r="AF5" s="14" t="s">
        <v>9</v>
      </c>
      <c r="AG5" s="14" t="s">
        <v>9</v>
      </c>
      <c r="AH5" s="14" t="s">
        <v>9</v>
      </c>
      <c r="AI5" s="14" t="s">
        <v>9</v>
      </c>
      <c r="AJ5" s="14" t="s">
        <v>9</v>
      </c>
      <c r="AK5" s="14">
        <v>0.12995300000000001</v>
      </c>
      <c r="AL5" s="14">
        <v>0.22995299999999999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s="3" customFormat="1" ht="20.100000000000001" customHeight="1" x14ac:dyDescent="0.25">
      <c r="A6" s="1"/>
      <c r="B6" s="11" t="s">
        <v>10</v>
      </c>
      <c r="C6" s="12" t="s">
        <v>9</v>
      </c>
      <c r="D6" s="12" t="s">
        <v>9</v>
      </c>
      <c r="E6" s="12" t="s">
        <v>9</v>
      </c>
      <c r="F6" s="12" t="s">
        <v>9</v>
      </c>
      <c r="G6" s="12" t="s">
        <v>9</v>
      </c>
      <c r="H6" s="12" t="s">
        <v>9</v>
      </c>
      <c r="I6" s="12" t="s">
        <v>9</v>
      </c>
      <c r="J6" s="12" t="s">
        <v>9</v>
      </c>
      <c r="K6" s="12" t="s">
        <v>9</v>
      </c>
      <c r="L6" s="12" t="s">
        <v>9</v>
      </c>
      <c r="M6" s="12" t="s">
        <v>9</v>
      </c>
      <c r="N6" s="12" t="s">
        <v>9</v>
      </c>
      <c r="O6" s="12" t="s">
        <v>9</v>
      </c>
      <c r="P6" s="12" t="s">
        <v>9</v>
      </c>
      <c r="Q6" s="12" t="s">
        <v>9</v>
      </c>
      <c r="R6" s="12" t="s">
        <v>9</v>
      </c>
      <c r="S6" s="12" t="s">
        <v>9</v>
      </c>
      <c r="T6" s="12" t="s">
        <v>9</v>
      </c>
      <c r="U6" s="12" t="s">
        <v>9</v>
      </c>
      <c r="V6" s="12" t="s">
        <v>9</v>
      </c>
      <c r="W6" s="12" t="s">
        <v>9</v>
      </c>
      <c r="X6" s="12" t="s">
        <v>9</v>
      </c>
      <c r="Y6" s="12" t="s">
        <v>9</v>
      </c>
      <c r="Z6" s="12" t="s">
        <v>9</v>
      </c>
      <c r="AA6" s="12" t="s">
        <v>9</v>
      </c>
      <c r="AB6" s="12" t="s">
        <v>9</v>
      </c>
      <c r="AC6" s="12" t="s">
        <v>9</v>
      </c>
      <c r="AD6" s="12" t="s">
        <v>9</v>
      </c>
      <c r="AE6" s="12" t="s">
        <v>9</v>
      </c>
      <c r="AF6" s="12" t="s">
        <v>9</v>
      </c>
      <c r="AG6" s="12" t="s">
        <v>9</v>
      </c>
      <c r="AH6" s="12" t="s">
        <v>9</v>
      </c>
      <c r="AI6" s="12" t="s">
        <v>9</v>
      </c>
      <c r="AJ6" s="12" t="s">
        <v>9</v>
      </c>
      <c r="AK6" s="12" t="s">
        <v>9</v>
      </c>
      <c r="AL6" s="12">
        <v>0.14899899999999999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s="3" customFormat="1" ht="20.100000000000001" customHeight="1" x14ac:dyDescent="0.25">
      <c r="A7" s="1"/>
      <c r="B7" s="13" t="s">
        <v>27</v>
      </c>
      <c r="C7" s="14" t="s">
        <v>9</v>
      </c>
      <c r="D7" s="14" t="s">
        <v>9</v>
      </c>
      <c r="E7" s="14" t="s">
        <v>9</v>
      </c>
      <c r="F7" s="14" t="s">
        <v>9</v>
      </c>
      <c r="G7" s="14" t="s">
        <v>9</v>
      </c>
      <c r="H7" s="14" t="s">
        <v>9</v>
      </c>
      <c r="I7" s="14" t="s">
        <v>9</v>
      </c>
      <c r="J7" s="14" t="s">
        <v>9</v>
      </c>
      <c r="K7" s="14" t="s">
        <v>9</v>
      </c>
      <c r="L7" s="14" t="s">
        <v>9</v>
      </c>
      <c r="M7" s="14" t="s">
        <v>9</v>
      </c>
      <c r="N7" s="14" t="s">
        <v>9</v>
      </c>
      <c r="O7" s="14" t="s">
        <v>9</v>
      </c>
      <c r="P7" s="14">
        <f>45743212/863523000</f>
        <v>5.297277779514848E-2</v>
      </c>
      <c r="Q7" s="14">
        <f>45743212/863523000</f>
        <v>5.297277779514848E-2</v>
      </c>
      <c r="R7" s="14">
        <f>43680074/863523000</f>
        <v>5.0583567548287654E-2</v>
      </c>
      <c r="S7" s="14">
        <f>49223000/863523000</f>
        <v>5.7002534964326369E-2</v>
      </c>
      <c r="T7" s="14">
        <f>49223000/863523000</f>
        <v>5.7002534964326369E-2</v>
      </c>
      <c r="U7" s="14">
        <f>49223000/863523000</f>
        <v>5.7002534964326369E-2</v>
      </c>
      <c r="V7" s="14">
        <f>49100000/863523000</f>
        <v>5.6860095214603432E-2</v>
      </c>
      <c r="W7" s="14">
        <v>5.2304999999999997E-2</v>
      </c>
      <c r="X7" s="14">
        <v>5.2330000000000002E-2</v>
      </c>
      <c r="Y7" s="14">
        <f>44260638/863523000</f>
        <v>5.1255887799166899E-2</v>
      </c>
      <c r="Z7" s="14" t="s">
        <v>9</v>
      </c>
      <c r="AA7" s="14">
        <v>5.0325000000000002E-2</v>
      </c>
      <c r="AB7" s="14" t="s">
        <v>9</v>
      </c>
      <c r="AC7" s="14" t="s">
        <v>9</v>
      </c>
      <c r="AD7" s="14" t="s">
        <v>9</v>
      </c>
      <c r="AE7" s="14" t="s">
        <v>9</v>
      </c>
      <c r="AF7" s="14">
        <v>5.0445999999999998E-2</v>
      </c>
      <c r="AG7" s="14" t="s">
        <v>9</v>
      </c>
      <c r="AH7" s="14">
        <v>5.0250999999999997E-2</v>
      </c>
      <c r="AI7" s="14" t="s">
        <v>9</v>
      </c>
      <c r="AJ7" s="14" t="s">
        <v>9</v>
      </c>
      <c r="AK7" s="14" t="s">
        <v>9</v>
      </c>
      <c r="AL7" s="14" t="s">
        <v>9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</row>
    <row r="8" spans="1:65" s="3" customFormat="1" ht="20.100000000000001" customHeight="1" x14ac:dyDescent="0.25">
      <c r="A8" s="1"/>
      <c r="B8" s="11" t="s">
        <v>11</v>
      </c>
      <c r="C8" s="12" t="s">
        <v>9</v>
      </c>
      <c r="D8" s="12" t="s">
        <v>9</v>
      </c>
      <c r="E8" s="12" t="s">
        <v>9</v>
      </c>
      <c r="F8" s="12" t="s">
        <v>9</v>
      </c>
      <c r="G8" s="12" t="s">
        <v>9</v>
      </c>
      <c r="H8" s="12" t="s">
        <v>9</v>
      </c>
      <c r="I8" s="12" t="s">
        <v>9</v>
      </c>
      <c r="J8" s="12" t="s">
        <v>9</v>
      </c>
      <c r="K8" s="12" t="s">
        <v>9</v>
      </c>
      <c r="L8" s="12" t="s">
        <v>9</v>
      </c>
      <c r="M8" s="12" t="s">
        <v>9</v>
      </c>
      <c r="N8" s="12" t="s">
        <v>9</v>
      </c>
      <c r="O8" s="12" t="s">
        <v>9</v>
      </c>
      <c r="P8" s="12" t="s">
        <v>9</v>
      </c>
      <c r="Q8" s="12" t="s">
        <v>9</v>
      </c>
      <c r="R8" s="12" t="s">
        <v>9</v>
      </c>
      <c r="S8" s="12" t="s">
        <v>9</v>
      </c>
      <c r="T8" s="12" t="s">
        <v>9</v>
      </c>
      <c r="U8" s="12" t="s">
        <v>9</v>
      </c>
      <c r="V8" s="12" t="s">
        <v>9</v>
      </c>
      <c r="W8" s="12" t="s">
        <v>9</v>
      </c>
      <c r="X8" s="12" t="s">
        <v>9</v>
      </c>
      <c r="Y8" s="12" t="s">
        <v>9</v>
      </c>
      <c r="Z8" s="12" t="s">
        <v>9</v>
      </c>
      <c r="AA8" s="12" t="s">
        <v>9</v>
      </c>
      <c r="AB8" s="12" t="s">
        <v>9</v>
      </c>
      <c r="AC8" s="12">
        <v>0.05</v>
      </c>
      <c r="AD8" s="12">
        <v>0.05</v>
      </c>
      <c r="AE8" s="12" t="s">
        <v>9</v>
      </c>
      <c r="AF8" s="12" t="s">
        <v>9</v>
      </c>
      <c r="AG8" s="12" t="s">
        <v>9</v>
      </c>
      <c r="AH8" s="12" t="s">
        <v>9</v>
      </c>
      <c r="AI8" s="12" t="s">
        <v>9</v>
      </c>
      <c r="AJ8" s="12" t="s">
        <v>9</v>
      </c>
      <c r="AK8" s="12" t="s">
        <v>9</v>
      </c>
      <c r="AL8" s="12" t="s">
        <v>9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</row>
    <row r="9" spans="1:65" s="3" customFormat="1" ht="20.100000000000001" customHeight="1" x14ac:dyDescent="0.25">
      <c r="A9" s="1"/>
      <c r="B9" s="11" t="s">
        <v>26</v>
      </c>
      <c r="C9" s="12" t="s">
        <v>9</v>
      </c>
      <c r="D9" s="12" t="s">
        <v>9</v>
      </c>
      <c r="E9" s="12" t="s">
        <v>9</v>
      </c>
      <c r="F9" s="12" t="s">
        <v>9</v>
      </c>
      <c r="G9" s="12" t="s">
        <v>9</v>
      </c>
      <c r="H9" s="12" t="s">
        <v>9</v>
      </c>
      <c r="I9" s="12" t="s">
        <v>9</v>
      </c>
      <c r="J9" s="12" t="s">
        <v>9</v>
      </c>
      <c r="K9" s="12" t="s">
        <v>9</v>
      </c>
      <c r="L9" s="12" t="s">
        <v>9</v>
      </c>
      <c r="M9" s="12" t="s">
        <v>9</v>
      </c>
      <c r="N9" s="12" t="s">
        <v>9</v>
      </c>
      <c r="O9" s="12" t="s">
        <v>9</v>
      </c>
      <c r="P9" s="12" t="s">
        <v>9</v>
      </c>
      <c r="Q9" s="12">
        <f>44115366/863523000</f>
        <v>5.1087656032323403E-2</v>
      </c>
      <c r="R9" s="12">
        <f>45742250/863523000</f>
        <v>5.2971663754179103E-2</v>
      </c>
      <c r="S9" s="12">
        <f>45736958/863523000</f>
        <v>5.296553537080078E-2</v>
      </c>
      <c r="T9" s="12">
        <f>48183212/863523000</f>
        <v>5.5798411854692927E-2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</row>
    <row r="10" spans="1:65" s="3" customFormat="1" ht="20.100000000000001" customHeight="1" x14ac:dyDescent="0.25">
      <c r="A10" s="1"/>
      <c r="B10" s="11" t="s">
        <v>35</v>
      </c>
      <c r="C10" s="12" t="s">
        <v>9</v>
      </c>
      <c r="D10" s="12">
        <f>43249344/863523000</f>
        <v>5.0084762073505859E-2</v>
      </c>
      <c r="E10" s="12" t="s">
        <v>9</v>
      </c>
      <c r="F10" s="12">
        <f>43249344/863523000</f>
        <v>5.0084762073505859E-2</v>
      </c>
      <c r="G10" s="12" t="s">
        <v>9</v>
      </c>
      <c r="H10" s="12">
        <f>43249344/863523000</f>
        <v>5.0084762073505859E-2</v>
      </c>
      <c r="I10" s="12" t="s">
        <v>9</v>
      </c>
      <c r="J10" s="12">
        <f>43205852/863523000</f>
        <v>5.0034396304441224E-2</v>
      </c>
      <c r="K10" s="12" t="s">
        <v>9</v>
      </c>
      <c r="L10" s="12">
        <f>43182512/863523000</f>
        <v>5.0007367493396238E-2</v>
      </c>
      <c r="M10" s="12" t="s">
        <v>9</v>
      </c>
      <c r="N10" s="12">
        <f>(40071699+3156504)/863523000</f>
        <v>5.00602798072547E-2</v>
      </c>
      <c r="O10" s="12" t="s">
        <v>9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</row>
    <row r="11" spans="1:65" s="7" customFormat="1" ht="20.100000000000001" customHeight="1" x14ac:dyDescent="0.25">
      <c r="A11" s="1"/>
      <c r="B11" s="15" t="s">
        <v>25</v>
      </c>
      <c r="C11" s="16">
        <f t="shared" ref="C11:J11" si="2">100%-SUM(C4:C10)</f>
        <v>0.65812456645624962</v>
      </c>
      <c r="D11" s="16">
        <f t="shared" si="2"/>
        <v>0.60803980438274374</v>
      </c>
      <c r="E11" s="16">
        <f t="shared" si="2"/>
        <v>0.65812456645624962</v>
      </c>
      <c r="F11" s="16">
        <f t="shared" si="2"/>
        <v>0.60803980438274374</v>
      </c>
      <c r="G11" s="16">
        <f t="shared" si="2"/>
        <v>0.65812456645624962</v>
      </c>
      <c r="H11" s="16">
        <f t="shared" si="2"/>
        <v>0.60803980438274374</v>
      </c>
      <c r="I11" s="16">
        <f t="shared" si="2"/>
        <v>0.65812456645624962</v>
      </c>
      <c r="J11" s="16">
        <f t="shared" si="2"/>
        <v>0.60809017015180833</v>
      </c>
      <c r="K11" s="16">
        <f t="shared" ref="K11:M11" si="3">100%-SUM(K4:K10)</f>
        <v>0.65812456645624962</v>
      </c>
      <c r="L11" s="16">
        <f t="shared" si="3"/>
        <v>0.60811719896285332</v>
      </c>
      <c r="M11" s="16">
        <f t="shared" si="3"/>
        <v>0.65812456645624962</v>
      </c>
      <c r="N11" s="16">
        <f>100%-SUM(N4:N10)</f>
        <v>0.60806428664899492</v>
      </c>
      <c r="O11" s="16">
        <f t="shared" ref="O11:T11" si="4">100%-SUM(O4:O9)</f>
        <v>0.65812456645624962</v>
      </c>
      <c r="P11" s="16">
        <f t="shared" si="4"/>
        <v>0.60515178866110109</v>
      </c>
      <c r="Q11" s="16">
        <f t="shared" si="4"/>
        <v>0.55406413262877763</v>
      </c>
      <c r="R11" s="16">
        <f t="shared" si="4"/>
        <v>0.55456933515378282</v>
      </c>
      <c r="S11" s="16">
        <f t="shared" si="4"/>
        <v>0.54815649612112238</v>
      </c>
      <c r="T11" s="16">
        <f t="shared" si="4"/>
        <v>0.54532361963723019</v>
      </c>
      <c r="U11" s="16">
        <f t="shared" ref="U11:AC11" si="5">100%-SUM(U4:U8)</f>
        <v>0.60112203149192323</v>
      </c>
      <c r="V11" s="16">
        <f t="shared" si="5"/>
        <v>0.60126447124164617</v>
      </c>
      <c r="W11" s="16">
        <f t="shared" si="5"/>
        <v>0.60581956645624957</v>
      </c>
      <c r="X11" s="16">
        <f t="shared" si="5"/>
        <v>0.60579456645624963</v>
      </c>
      <c r="Y11" s="16">
        <f t="shared" si="5"/>
        <v>0.60686867865708272</v>
      </c>
      <c r="Z11" s="16">
        <f t="shared" si="5"/>
        <v>0.65812456645624962</v>
      </c>
      <c r="AA11" s="16">
        <f t="shared" si="5"/>
        <v>0.60779956645624955</v>
      </c>
      <c r="AB11" s="16">
        <f t="shared" si="5"/>
        <v>0.65812456645624962</v>
      </c>
      <c r="AC11" s="16">
        <f t="shared" si="5"/>
        <v>0.60812456645624957</v>
      </c>
      <c r="AD11" s="16">
        <f t="shared" ref="AD11:AF11" si="6">100%-SUM(AD4:AD8)</f>
        <v>0.59812500000000002</v>
      </c>
      <c r="AE11" s="16">
        <f t="shared" si="6"/>
        <v>0.64812500000000006</v>
      </c>
      <c r="AF11" s="16">
        <f t="shared" si="6"/>
        <v>0.59767900000000007</v>
      </c>
      <c r="AG11" s="16">
        <f t="shared" ref="AG11" si="7">100%-SUM(AG4:AG8)</f>
        <v>0.64812500000000006</v>
      </c>
      <c r="AH11" s="16">
        <f t="shared" ref="AH11:AI11" si="8">100%-SUM(AH4:AH8)</f>
        <v>0.59787400000000002</v>
      </c>
      <c r="AI11" s="16">
        <f t="shared" si="8"/>
        <v>0.64812500000000006</v>
      </c>
      <c r="AJ11" s="16">
        <f t="shared" ref="AJ11" si="9">100%-SUM(AJ4:AJ8)</f>
        <v>0.54812499999999997</v>
      </c>
      <c r="AK11" s="16">
        <f t="shared" ref="AK11:AL11" si="10">100%-SUM(AK4:AK8)</f>
        <v>0.41817199999999999</v>
      </c>
      <c r="AL11" s="16">
        <f t="shared" si="10"/>
        <v>0.11917300000000008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</row>
    <row r="12" spans="1:65" x14ac:dyDescent="0.25"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5" spans="1:65" x14ac:dyDescent="0.25">
      <c r="G15" s="6"/>
      <c r="H15" s="6"/>
    </row>
    <row r="16" spans="1:65" x14ac:dyDescent="0.25">
      <c r="G16" s="6"/>
      <c r="H16" s="6"/>
    </row>
  </sheetData>
  <mergeCells count="1">
    <mergeCell ref="B2:AJ2"/>
  </mergeCells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2010-2026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 Cat Studio</dc:creator>
  <cp:lastModifiedBy>Wąsiewicz Piotr (Grupa PZU)</cp:lastModifiedBy>
  <dcterms:created xsi:type="dcterms:W3CDTF">2011-12-12T10:07:28Z</dcterms:created>
  <dcterms:modified xsi:type="dcterms:W3CDTF">2026-07-15T14:46:08Z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2023-07-10T14:57:27Z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98eb8488-737a-41b8-8a19-06b3f5406446</vt:lpwstr>
  </property>
  <property fmtid="{D5CDD505-2E9C-101B-9397-08002B2CF9AE}" pid="8" name="MSIP_Label_ad6fd914-8286-453e-8cdd-01ba4c22f429_ContentBits">
    <vt:lpwstr>0</vt:lpwstr>
  </property>
  <property fmtid="{D5CDD505-2E9C-101B-9397-08002B2CF9AE}" pid="9" name="{A44787D4-0540-4523-9961-78E4036D8C6D}">
    <vt:lpwstr>{45912992-9AE7-4CC6-82CA-97D120CBB72D}</vt:lpwstr>
  </property>
</Properties>
</file>